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LENA Z ILIC\Desktop\OMV\New folder (2)\Akcioni plan\CVS\Septembar 2024\OMV\"/>
    </mc:Choice>
  </mc:AlternateContent>
  <xr:revisionPtr revIDLastSave="0" documentId="13_ncr:1_{6097B1B9-33E0-4D87-AAEA-DD7553738596}" xr6:coauthVersionLast="47" xr6:coauthVersionMax="47" xr10:uidLastSave="{00000000-0000-0000-0000-000000000000}"/>
  <bookViews>
    <workbookView xWindow="-108" yWindow="-108" windowWidth="23256" windowHeight="12576" firstSheet="6" activeTab="9" xr2:uid="{00000000-000D-0000-FFFF-FFFF00000000}"/>
  </bookViews>
  <sheets>
    <sheet name="Šifarnik vozila" sheetId="9" r:id="rId1"/>
    <sheet name="Šifarnik vozača" sheetId="2" r:id="rId2"/>
    <sheet name="Agresivna vožnja" sheetId="1" r:id="rId3"/>
    <sheet name="Prekoračenje brzine" sheetId="3" r:id="rId4"/>
    <sheet name="Analiza vozača" sheetId="11" r:id="rId5"/>
    <sheet name="Dnevna Noćna vožnja" sheetId="4" r:id="rId6"/>
    <sheet name="Pređena kilometraža vozača" sheetId="7" r:id="rId7"/>
    <sheet name="Zaustavljanja" sheetId="6" r:id="rId8"/>
    <sheet name="Pređena kilometraža vozila" sheetId="8" r:id="rId9"/>
    <sheet name="Senzor aktivnost" sheetId="10" r:id="rId10"/>
  </sheets>
  <externalReferences>
    <externalReference r:id="rId11"/>
    <externalReference r:id="rId12"/>
    <externalReference r:id="rId13"/>
  </externalReferences>
  <definedNames>
    <definedName name="_xlnm._FilterDatabase" localSheetId="2" hidden="1">'Agresivna vožnja'!$B$1:$E$1</definedName>
    <definedName name="_xlnm._FilterDatabase" localSheetId="6" hidden="1">'Pređena kilometraža vozača'!$A$1:$E$10</definedName>
    <definedName name="_xlnm._FilterDatabase" localSheetId="8" hidden="1">'Pređena kilometraža vozila'!$A$2:$E$10</definedName>
    <definedName name="_xlnm._FilterDatabase" localSheetId="3" hidden="1">'Prekoračenje brzine'!$A$1:$D$1</definedName>
    <definedName name="_xlnm._FilterDatabase" localSheetId="9" hidden="1">'Senzor aktivnost'!$A$2:$G$10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1" l="1"/>
  <c r="E8" i="11"/>
  <c r="E7" i="11"/>
  <c r="C10" i="7"/>
  <c r="D4" i="7" s="1"/>
  <c r="B9" i="7"/>
  <c r="B8" i="7"/>
  <c r="B7" i="7"/>
  <c r="B9" i="11"/>
  <c r="B8" i="11"/>
  <c r="B7" i="11"/>
  <c r="D7" i="3"/>
  <c r="D8" i="3"/>
  <c r="D9" i="3"/>
  <c r="B7" i="3"/>
  <c r="B8" i="3"/>
  <c r="B9" i="3"/>
  <c r="F7" i="1"/>
  <c r="F8" i="1"/>
  <c r="F9" i="1"/>
  <c r="B7" i="1"/>
  <c r="B8" i="1"/>
  <c r="B9" i="1"/>
  <c r="B6" i="11"/>
  <c r="E6" i="11"/>
  <c r="F6" i="1"/>
  <c r="B6" i="1"/>
  <c r="F5" i="1"/>
  <c r="B5" i="1"/>
  <c r="F4" i="1"/>
  <c r="B4" i="1"/>
  <c r="F3" i="1"/>
  <c r="B3" i="1"/>
  <c r="F2" i="1"/>
  <c r="B2" i="1"/>
  <c r="D3" i="3"/>
  <c r="D4" i="3"/>
  <c r="D5" i="3"/>
  <c r="D6" i="3"/>
  <c r="B6" i="3"/>
  <c r="B3" i="3"/>
  <c r="B4" i="3"/>
  <c r="B5" i="3"/>
  <c r="E29" i="6"/>
  <c r="B6" i="7"/>
  <c r="B5" i="7"/>
  <c r="E5" i="11"/>
  <c r="B5" i="11"/>
  <c r="F7" i="10"/>
  <c r="B7" i="10"/>
  <c r="B7" i="8"/>
  <c r="B2" i="3"/>
  <c r="B4" i="7"/>
  <c r="E4" i="11"/>
  <c r="B4" i="11"/>
  <c r="D2" i="3"/>
  <c r="F8" i="10"/>
  <c r="B8" i="10"/>
  <c r="B8" i="8"/>
  <c r="B6" i="8"/>
  <c r="B5" i="8"/>
  <c r="B4" i="8"/>
  <c r="E3" i="11"/>
  <c r="E2" i="11"/>
  <c r="B2" i="11"/>
  <c r="B3" i="11"/>
  <c r="F10" i="4"/>
  <c r="E10" i="4"/>
  <c r="D10" i="4"/>
  <c r="D9" i="7" l="1"/>
  <c r="D8" i="7"/>
  <c r="D7" i="7"/>
  <c r="D6" i="7"/>
  <c r="D5" i="7"/>
  <c r="D12" i="4"/>
  <c r="E12" i="4"/>
  <c r="F3" i="10" l="1"/>
  <c r="F4" i="10"/>
  <c r="A29" i="6" l="1"/>
  <c r="B29" i="6"/>
  <c r="C29" i="6"/>
  <c r="D29" i="6"/>
  <c r="F6" i="10"/>
  <c r="F5" i="10"/>
  <c r="B3" i="10"/>
  <c r="B4" i="10"/>
  <c r="B5" i="10"/>
  <c r="B6" i="10"/>
  <c r="C10" i="10"/>
  <c r="B3" i="8"/>
  <c r="C10" i="8"/>
  <c r="E7" i="8" l="1"/>
  <c r="D7" i="8"/>
  <c r="E8" i="8"/>
  <c r="D8" i="8"/>
  <c r="E6" i="8"/>
  <c r="D5" i="8"/>
  <c r="E4" i="8"/>
  <c r="E5" i="8"/>
  <c r="D4" i="8"/>
  <c r="D6" i="8"/>
  <c r="F30" i="6"/>
  <c r="E31" i="6" s="1"/>
  <c r="E3" i="8"/>
  <c r="D3" i="8"/>
  <c r="B3" i="7" l="1"/>
  <c r="B2" i="7"/>
  <c r="D3" i="7" l="1"/>
  <c r="D2" i="7"/>
  <c r="B31" i="6"/>
  <c r="C31" i="6"/>
  <c r="A31" i="6" l="1"/>
  <c r="D31" i="6"/>
</calcChain>
</file>

<file path=xl/sharedStrings.xml><?xml version="1.0" encoding="utf-8"?>
<sst xmlns="http://schemas.openxmlformats.org/spreadsheetml/2006/main" count="154" uniqueCount="88">
  <si>
    <t>Driver</t>
  </si>
  <si>
    <t>Acceleration score</t>
  </si>
  <si>
    <t>Braking score</t>
  </si>
  <si>
    <t>Sum Score</t>
  </si>
  <si>
    <t>Cvetković Srđan</t>
  </si>
  <si>
    <t>Veličković Vladimir</t>
  </si>
  <si>
    <t>Malović Zoran</t>
  </si>
  <si>
    <t>Milenković Stefan</t>
  </si>
  <si>
    <t>Đorđević Zvonimir</t>
  </si>
  <si>
    <t>Ristić Miloš</t>
  </si>
  <si>
    <t>Mihajlović Dejan</t>
  </si>
  <si>
    <t>Stupar Nikola</t>
  </si>
  <si>
    <t>Zlatojević Stefan</t>
  </si>
  <si>
    <t>Mihajlović Srećko</t>
  </si>
  <si>
    <t>Krstić Radiša</t>
  </si>
  <si>
    <t>Stanić Stefan</t>
  </si>
  <si>
    <t>Ime i prezime</t>
  </si>
  <si>
    <t>Sretenović Aleksandar</t>
  </si>
  <si>
    <t>Lukić Boban</t>
  </si>
  <si>
    <t>Tomić Darko</t>
  </si>
  <si>
    <t>Milanović Dejan</t>
  </si>
  <si>
    <t>Erac Dragan</t>
  </si>
  <si>
    <t>Popović Dragan</t>
  </si>
  <si>
    <t>Šutić Dragoslav</t>
  </si>
  <si>
    <t>Đorđević Goran</t>
  </si>
  <si>
    <t>Marković Goran</t>
  </si>
  <si>
    <t>Miljković Igor</t>
  </si>
  <si>
    <t>Cvetković Marko</t>
  </si>
  <si>
    <t>Milojević Marko</t>
  </si>
  <si>
    <t>Gaćeša Milan</t>
  </si>
  <si>
    <t>Matić Miloš</t>
  </si>
  <si>
    <t>Stojković Midorag</t>
  </si>
  <si>
    <t>Todorović Nebojša</t>
  </si>
  <si>
    <t>Ristić Negovan</t>
  </si>
  <si>
    <t>Dimitrijević Rade</t>
  </si>
  <si>
    <t>Marković Saša</t>
  </si>
  <si>
    <t>Novaković Saša</t>
  </si>
  <si>
    <t>Aranđelović Siniša</t>
  </si>
  <si>
    <t>Radunović Siniša</t>
  </si>
  <si>
    <t>Stojanović Sveta</t>
  </si>
  <si>
    <t>Milosavljević Zlatan</t>
  </si>
  <si>
    <t>Score</t>
  </si>
  <si>
    <t>Year (week)</t>
  </si>
  <si>
    <t>Date</t>
  </si>
  <si>
    <t>Day drive</t>
  </si>
  <si>
    <t>Night drive</t>
  </si>
  <si>
    <t>Total drive</t>
  </si>
  <si>
    <t>Day start</t>
  </si>
  <si>
    <t>Day end</t>
  </si>
  <si>
    <t>Workday</t>
  </si>
  <si>
    <t>FMS km</t>
  </si>
  <si>
    <t>GPS km</t>
  </si>
  <si>
    <t>STOPS REPORTS</t>
  </si>
  <si>
    <t>T51</t>
  </si>
  <si>
    <t>T52</t>
  </si>
  <si>
    <t>T53</t>
  </si>
  <si>
    <t>T54</t>
  </si>
  <si>
    <t>T55</t>
  </si>
  <si>
    <t>T60</t>
  </si>
  <si>
    <t>&gt;30</t>
  </si>
  <si>
    <t>&lt;30min</t>
  </si>
  <si>
    <t>&gt;30min</t>
  </si>
  <si>
    <t>1h</t>
  </si>
  <si>
    <t>2h</t>
  </si>
  <si>
    <t>6h</t>
  </si>
  <si>
    <t>km</t>
  </si>
  <si>
    <t>Vozilo</t>
  </si>
  <si>
    <t>t51</t>
  </si>
  <si>
    <t>t52</t>
  </si>
  <si>
    <t>t53</t>
  </si>
  <si>
    <t>t54</t>
  </si>
  <si>
    <t>t55</t>
  </si>
  <si>
    <t>t60</t>
  </si>
  <si>
    <t>v1</t>
  </si>
  <si>
    <t>v2</t>
  </si>
  <si>
    <t>v3</t>
  </si>
  <si>
    <t>v4</t>
  </si>
  <si>
    <t>v5</t>
  </si>
  <si>
    <t>v6</t>
  </si>
  <si>
    <t xml:space="preserve">&lt;30 </t>
  </si>
  <si>
    <t>Agresivna vožnja</t>
  </si>
  <si>
    <t>Prekoračenje brzine</t>
  </si>
  <si>
    <t>Ukupno</t>
  </si>
  <si>
    <t>Petrović Marko</t>
  </si>
  <si>
    <t>Miletić David</t>
  </si>
  <si>
    <t>Lukić Nikola</t>
  </si>
  <si>
    <t/>
  </si>
  <si>
    <t>Bogdanović Veljo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</si>
</sst>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name val="Arial"/>
    </font>
    <font>
      <sz val="11"/>
      <name val="Arial"/>
      <family val="2"/>
      <charset val="238"/>
    </font>
    <font>
      <sz val="11"/>
      <name val="Calibri"/>
      <family val="2"/>
      <charset val="238"/>
    </font>
    <font>
      <sz val="11"/>
      <name val="Arial"/>
      <family val="2"/>
      <charset val="238"/>
    </font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12">
    <xf numFmtId="0" fontId="0" fillId="0" borderId="0" xfId="0"/>
    <xf numFmtId="4" fontId="0" fillId="0" borderId="0" xfId="0" applyNumberFormat="1"/>
    <xf numFmtId="46" fontId="0" fillId="0" borderId="0" xfId="0" applyNumberFormat="1"/>
    <xf numFmtId="0" fontId="3" fillId="0" borderId="0" xfId="2" applyFont="1"/>
    <xf numFmtId="0" fontId="3" fillId="0" borderId="0" xfId="0" applyFont="1"/>
    <xf numFmtId="9" fontId="3" fillId="0" borderId="0" xfId="1" applyFont="1"/>
    <xf numFmtId="9" fontId="0" fillId="0" borderId="0" xfId="1" applyFont="1"/>
    <xf numFmtId="164" fontId="0" fillId="0" borderId="0" xfId="1" applyNumberFormat="1" applyFont="1"/>
    <xf numFmtId="9" fontId="0" fillId="0" borderId="0" xfId="0" applyNumberFormat="1"/>
    <xf numFmtId="0" fontId="1" fillId="0" borderId="0" xfId="0" applyFont="1"/>
    <xf numFmtId="1" fontId="0" fillId="0" borderId="0" xfId="0" applyNumberFormat="1"/>
    <xf numFmtId="20" fontId="0" fillId="0" borderId="0" xfId="0" applyNumberFormat="1"/>
  </cellXfs>
  <cellStyles count="4">
    <cellStyle name="Normal" xfId="0" builtinId="0"/>
    <cellStyle name="Normal 2" xfId="2" xr:uid="{468AA488-F0D7-4DAC-86C0-7D28EE74BE07}"/>
    <cellStyle name="Normal 3" xfId="3" xr:uid="{7C6AA3E8-5F07-4818-8C0B-A1EE52B29C3D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4</xdr:row>
      <xdr:rowOff>104775</xdr:rowOff>
    </xdr:from>
    <xdr:to>
      <xdr:col>6</xdr:col>
      <xdr:colOff>421384</xdr:colOff>
      <xdr:row>12</xdr:row>
      <xdr:rowOff>74411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F6678D2-08D3-7270-1D06-A2B7F5B8A2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790575"/>
          <a:ext cx="4374259" cy="1341236"/>
        </a:xfrm>
        <a:prstGeom prst="rect">
          <a:avLst/>
        </a:prstGeom>
      </xdr:spPr>
    </xdr:pic>
    <xdr:clientData/>
  </xdr:twoCellAnchor>
  <xdr:twoCellAnchor editAs="oneCell">
    <xdr:from>
      <xdr:col>8</xdr:col>
      <xdr:colOff>47625</xdr:colOff>
      <xdr:row>4</xdr:row>
      <xdr:rowOff>85725</xdr:rowOff>
    </xdr:from>
    <xdr:to>
      <xdr:col>14</xdr:col>
      <xdr:colOff>459487</xdr:colOff>
      <xdr:row>11</xdr:row>
      <xdr:rowOff>158225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4B31B30-208E-DDFF-497C-80D6A24302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771525"/>
          <a:ext cx="4412362" cy="127265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</xdr:row>
      <xdr:rowOff>66675</xdr:rowOff>
    </xdr:from>
    <xdr:to>
      <xdr:col>22</xdr:col>
      <xdr:colOff>480448</xdr:colOff>
      <xdr:row>12</xdr:row>
      <xdr:rowOff>28691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DFE6108C-BC2F-47D9-603E-B961BB09D4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0" y="752475"/>
          <a:ext cx="4480948" cy="1333616"/>
        </a:xfrm>
        <a:prstGeom prst="rect">
          <a:avLst/>
        </a:prstGeom>
      </xdr:spPr>
    </xdr:pic>
    <xdr:clientData/>
  </xdr:twoCellAnchor>
  <xdr:twoCellAnchor editAs="oneCell">
    <xdr:from>
      <xdr:col>24</xdr:col>
      <xdr:colOff>47625</xdr:colOff>
      <xdr:row>4</xdr:row>
      <xdr:rowOff>114300</xdr:rowOff>
    </xdr:from>
    <xdr:to>
      <xdr:col>30</xdr:col>
      <xdr:colOff>436625</xdr:colOff>
      <xdr:row>12</xdr:row>
      <xdr:rowOff>91557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2F645DB-EA46-4966-C3B5-0D04EEA052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49625" y="800100"/>
          <a:ext cx="4389500" cy="1348857"/>
        </a:xfrm>
        <a:prstGeom prst="rect">
          <a:avLst/>
        </a:prstGeom>
      </xdr:spPr>
    </xdr:pic>
    <xdr:clientData/>
  </xdr:twoCellAnchor>
  <xdr:twoCellAnchor editAs="oneCell">
    <xdr:from>
      <xdr:col>32</xdr:col>
      <xdr:colOff>9525</xdr:colOff>
      <xdr:row>4</xdr:row>
      <xdr:rowOff>133350</xdr:rowOff>
    </xdr:from>
    <xdr:to>
      <xdr:col>38</xdr:col>
      <xdr:colOff>482353</xdr:colOff>
      <xdr:row>12</xdr:row>
      <xdr:rowOff>57262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6AC7FABD-E4F2-4971-FC7D-38BF8791B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45525" y="819150"/>
          <a:ext cx="4473328" cy="1295512"/>
        </a:xfrm>
        <a:prstGeom prst="rect">
          <a:avLst/>
        </a:prstGeom>
      </xdr:spPr>
    </xdr:pic>
    <xdr:clientData/>
  </xdr:twoCellAnchor>
  <xdr:twoCellAnchor editAs="oneCell">
    <xdr:from>
      <xdr:col>40</xdr:col>
      <xdr:colOff>0</xdr:colOff>
      <xdr:row>4</xdr:row>
      <xdr:rowOff>85725</xdr:rowOff>
    </xdr:from>
    <xdr:to>
      <xdr:col>46</xdr:col>
      <xdr:colOff>434724</xdr:colOff>
      <xdr:row>12</xdr:row>
      <xdr:rowOff>17258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739A1B8B-C4B2-35B7-9041-8885303747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00" y="771525"/>
          <a:ext cx="4435224" cy="13031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ELENA%20Z%20ILIC\Desktop\OMV\New%20folder%20(2)\Akcioni%20plan\CVS\New%20Microsoft%20Excel%20Worksheet.xlsx" TargetMode="External"/><Relationship Id="rId1" Type="http://schemas.openxmlformats.org/officeDocument/2006/relationships/externalLinkPath" Target="/Users/JELENA%20Z%20ILIC/Desktop/OMV/New%20folder%20(2)/Akcioni%20plan/CVS/New%20Microsoft%20Excel%20Worksheet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ELENA%20Z%20ILIC\Desktop\OMV\New%20folder%20(2)\Akcioni%20plan\CVS\Log%20Report%20Driver.xlsx" TargetMode="External"/><Relationship Id="rId1" Type="http://schemas.openxmlformats.org/officeDocument/2006/relationships/externalLinkPath" Target="/Users/JELENA%20Z%20ILIC/Desktop/OMV/New%20folder%20(2)/Akcioni%20plan/CVS/Log%20Report%20Driver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ELENA%20Z%20ILIC\Desktop\OMV\New%20folder%20(2)\Akcioni%20plan\CVS\Sensor%20Activity.xlsx" TargetMode="External"/><Relationship Id="rId1" Type="http://schemas.openxmlformats.org/officeDocument/2006/relationships/externalLinkPath" Target="/Users/JELENA%20Z%20ILIC/Desktop/OMV/New%20folder%20(2)/Akcioni%20plan/CVS/Sensor%20Activi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">
          <cell r="D1" t="str">
            <v>Day drive</v>
          </cell>
          <cell r="E1" t="str">
            <v>Night drive</v>
          </cell>
        </row>
        <row r="15">
          <cell r="D15">
            <v>1</v>
          </cell>
          <cell r="E15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">
          <cell r="C2">
            <v>4.4587703707132014E-3</v>
          </cell>
        </row>
        <row r="3">
          <cell r="C3">
            <v>0.10885729919297227</v>
          </cell>
        </row>
        <row r="4">
          <cell r="C4">
            <v>0.16009894444166586</v>
          </cell>
        </row>
        <row r="5">
          <cell r="C5">
            <v>0.10581386929151611</v>
          </cell>
        </row>
        <row r="6">
          <cell r="C6">
            <v>1.6646175582341188E-2</v>
          </cell>
        </row>
        <row r="7">
          <cell r="C7">
            <v>0.12587049784003818</v>
          </cell>
        </row>
        <row r="8">
          <cell r="C8">
            <v>0.15192366119317083</v>
          </cell>
        </row>
        <row r="9">
          <cell r="C9">
            <v>0.15830463710625578</v>
          </cell>
        </row>
        <row r="10">
          <cell r="C10">
            <v>0.11436040570107502</v>
          </cell>
        </row>
        <row r="11">
          <cell r="C11">
            <v>1.5611792612808583E-2</v>
          </cell>
        </row>
        <row r="12">
          <cell r="C12">
            <v>3.0649536269468085E-2</v>
          </cell>
        </row>
        <row r="13">
          <cell r="C13">
            <v>7.4044103979749283E-3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3">
          <cell r="E3">
            <v>48.085065202138729</v>
          </cell>
        </row>
        <row r="4">
          <cell r="E4">
            <v>104.74653575892363</v>
          </cell>
        </row>
        <row r="5">
          <cell r="E5">
            <v>105.10658137196756</v>
          </cell>
        </row>
        <row r="6">
          <cell r="E6">
            <v>103.17636751186724</v>
          </cell>
        </row>
        <row r="7">
          <cell r="E7">
            <v>104.62262192225759</v>
          </cell>
        </row>
        <row r="8">
          <cell r="E8">
            <v>103.86706203959571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7375E-1872-40C4-AD4C-DC11AFD79908}">
  <dimension ref="A1:B7"/>
  <sheetViews>
    <sheetView workbookViewId="0">
      <selection activeCell="B27" sqref="B27"/>
    </sheetView>
  </sheetViews>
  <sheetFormatPr defaultRowHeight="13.8" x14ac:dyDescent="0.25"/>
  <cols>
    <col min="1" max="1" width="26.69921875" customWidth="1"/>
  </cols>
  <sheetData>
    <row r="1" spans="1:2" x14ac:dyDescent="0.25">
      <c r="A1" s="9" t="s">
        <v>66</v>
      </c>
    </row>
    <row r="2" spans="1:2" x14ac:dyDescent="0.25">
      <c r="A2" s="9" t="s">
        <v>67</v>
      </c>
      <c r="B2" s="9" t="s">
        <v>73</v>
      </c>
    </row>
    <row r="3" spans="1:2" x14ac:dyDescent="0.25">
      <c r="A3" s="9" t="s">
        <v>68</v>
      </c>
      <c r="B3" s="9" t="s">
        <v>74</v>
      </c>
    </row>
    <row r="4" spans="1:2" x14ac:dyDescent="0.25">
      <c r="A4" s="9" t="s">
        <v>69</v>
      </c>
      <c r="B4" s="9" t="s">
        <v>75</v>
      </c>
    </row>
    <row r="5" spans="1:2" x14ac:dyDescent="0.25">
      <c r="A5" s="9" t="s">
        <v>70</v>
      </c>
      <c r="B5" s="9" t="s">
        <v>76</v>
      </c>
    </row>
    <row r="6" spans="1:2" x14ac:dyDescent="0.25">
      <c r="A6" s="9" t="s">
        <v>71</v>
      </c>
      <c r="B6" s="9" t="s">
        <v>77</v>
      </c>
    </row>
    <row r="7" spans="1:2" x14ac:dyDescent="0.25">
      <c r="A7" s="9" t="s">
        <v>72</v>
      </c>
      <c r="B7" s="9" t="s">
        <v>78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624FD-60F1-4044-BA65-E09002084104}">
  <dimension ref="A2:G10"/>
  <sheetViews>
    <sheetView tabSelected="1" workbookViewId="0">
      <selection activeCell="I8" sqref="I8"/>
    </sheetView>
  </sheetViews>
  <sheetFormatPr defaultRowHeight="13.8" x14ac:dyDescent="0.25"/>
  <sheetData>
    <row r="2" spans="1:7" x14ac:dyDescent="0.25">
      <c r="A2" t="s">
        <v>66</v>
      </c>
      <c r="C2" t="s">
        <v>65</v>
      </c>
    </row>
    <row r="3" spans="1:7" x14ac:dyDescent="0.25">
      <c r="A3" t="s">
        <v>67</v>
      </c>
      <c r="B3" t="str">
        <f>VLOOKUP(A3,'Šifarnik vozila'!A$2:B$37,2,FALSE)</f>
        <v>v1</v>
      </c>
      <c r="C3">
        <v>10008.790000000001</v>
      </c>
      <c r="D3" s="6">
        <v>92.69</v>
      </c>
      <c r="E3">
        <v>10347</v>
      </c>
      <c r="F3">
        <f t="shared" ref="F3:F8" si="0">E3*100/C3</f>
        <v>103.37912974495417</v>
      </c>
      <c r="G3">
        <v>1</v>
      </c>
    </row>
    <row r="4" spans="1:7" x14ac:dyDescent="0.25">
      <c r="A4" t="s">
        <v>69</v>
      </c>
      <c r="B4" t="str">
        <f>VLOOKUP(A4,'Šifarnik vozila'!A$2:B$37,2,FALSE)</f>
        <v>v3</v>
      </c>
      <c r="C4">
        <v>9633.26</v>
      </c>
      <c r="D4" s="6">
        <v>99.42</v>
      </c>
      <c r="E4">
        <v>9848</v>
      </c>
      <c r="F4">
        <f t="shared" si="0"/>
        <v>102.22915191741944</v>
      </c>
      <c r="G4">
        <v>3</v>
      </c>
    </row>
    <row r="5" spans="1:7" x14ac:dyDescent="0.25">
      <c r="A5" t="s">
        <v>70</v>
      </c>
      <c r="B5" t="str">
        <f>VLOOKUP(A5,'Šifarnik vozila'!A$2:B$37,2,FALSE)</f>
        <v>v4</v>
      </c>
      <c r="C5">
        <v>7884.56</v>
      </c>
      <c r="D5" s="6">
        <v>15.78</v>
      </c>
      <c r="E5">
        <v>8037</v>
      </c>
      <c r="F5">
        <f t="shared" si="0"/>
        <v>101.93339894680236</v>
      </c>
      <c r="G5">
        <v>4</v>
      </c>
    </row>
    <row r="6" spans="1:7" x14ac:dyDescent="0.25">
      <c r="A6" t="s">
        <v>71</v>
      </c>
      <c r="B6" t="str">
        <f>VLOOKUP(A6,'Šifarnik vozila'!A$2:B$37,2,FALSE)</f>
        <v>v5</v>
      </c>
      <c r="C6">
        <v>9965.11</v>
      </c>
      <c r="D6" s="6">
        <v>73.569999999999993</v>
      </c>
      <c r="E6">
        <v>10364</v>
      </c>
      <c r="F6">
        <f t="shared" si="0"/>
        <v>104.00286599947215</v>
      </c>
      <c r="G6">
        <v>5</v>
      </c>
    </row>
    <row r="7" spans="1:7" x14ac:dyDescent="0.25">
      <c r="A7" t="s">
        <v>68</v>
      </c>
      <c r="B7" t="str">
        <f>VLOOKUP(A7,'Šifarnik vozila'!A$2:B$37,2,FALSE)</f>
        <v>v2</v>
      </c>
      <c r="C7">
        <v>8814.58</v>
      </c>
      <c r="D7" s="6">
        <v>73.569999999999993</v>
      </c>
      <c r="E7">
        <v>9121</v>
      </c>
      <c r="F7">
        <f t="shared" si="0"/>
        <v>103.47628588089279</v>
      </c>
      <c r="G7">
        <v>5</v>
      </c>
    </row>
    <row r="8" spans="1:7" x14ac:dyDescent="0.25">
      <c r="A8" t="s">
        <v>72</v>
      </c>
      <c r="B8" t="str">
        <f>VLOOKUP(A8,'Šifarnik vozila'!A$2:B$37,2,FALSE)</f>
        <v>v6</v>
      </c>
      <c r="C8">
        <v>7681.22</v>
      </c>
      <c r="D8" s="6">
        <v>73.569999999999993</v>
      </c>
      <c r="E8">
        <v>7727</v>
      </c>
      <c r="F8">
        <f t="shared" si="0"/>
        <v>100.59599907306391</v>
      </c>
      <c r="G8">
        <v>5</v>
      </c>
    </row>
    <row r="10" spans="1:7" x14ac:dyDescent="0.25">
      <c r="C10">
        <f>SUM(C3:C8)</f>
        <v>53987.520000000004</v>
      </c>
      <c r="D10" s="8"/>
    </row>
  </sheetData>
  <autoFilter ref="A2:G10" xr:uid="{C04624FD-60F1-4044-BA65-E09002084104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15033-C7C1-4DC0-9EC0-B5E929984FEB}">
  <dimension ref="A1:B41"/>
  <sheetViews>
    <sheetView topLeftCell="A22" zoomScaleNormal="100" workbookViewId="0">
      <selection activeCell="A42" sqref="A42"/>
    </sheetView>
  </sheetViews>
  <sheetFormatPr defaultRowHeight="13.8" x14ac:dyDescent="0.25"/>
  <cols>
    <col min="1" max="1" width="26.69921875" customWidth="1"/>
  </cols>
  <sheetData>
    <row r="1" spans="1:2" x14ac:dyDescent="0.25">
      <c r="A1" t="s">
        <v>16</v>
      </c>
    </row>
    <row r="2" spans="1:2" x14ac:dyDescent="0.25">
      <c r="A2" t="s">
        <v>17</v>
      </c>
      <c r="B2">
        <v>1</v>
      </c>
    </row>
    <row r="3" spans="1:2" x14ac:dyDescent="0.25">
      <c r="A3" t="s">
        <v>18</v>
      </c>
      <c r="B3">
        <v>2</v>
      </c>
    </row>
    <row r="4" spans="1:2" x14ac:dyDescent="0.25">
      <c r="A4" t="s">
        <v>19</v>
      </c>
      <c r="B4">
        <v>3</v>
      </c>
    </row>
    <row r="5" spans="1:2" x14ac:dyDescent="0.25">
      <c r="A5" t="s">
        <v>10</v>
      </c>
      <c r="B5">
        <v>4</v>
      </c>
    </row>
    <row r="6" spans="1:2" x14ac:dyDescent="0.25">
      <c r="A6" t="s">
        <v>20</v>
      </c>
      <c r="B6">
        <v>5</v>
      </c>
    </row>
    <row r="7" spans="1:2" x14ac:dyDescent="0.25">
      <c r="A7" t="s">
        <v>21</v>
      </c>
      <c r="B7">
        <v>6</v>
      </c>
    </row>
    <row r="8" spans="1:2" x14ac:dyDescent="0.25">
      <c r="A8" t="s">
        <v>22</v>
      </c>
      <c r="B8">
        <v>7</v>
      </c>
    </row>
    <row r="9" spans="1:2" x14ac:dyDescent="0.25">
      <c r="A9" t="s">
        <v>23</v>
      </c>
      <c r="B9">
        <v>8</v>
      </c>
    </row>
    <row r="10" spans="1:2" x14ac:dyDescent="0.25">
      <c r="A10" t="s">
        <v>24</v>
      </c>
      <c r="B10">
        <v>9</v>
      </c>
    </row>
    <row r="11" spans="1:2" x14ac:dyDescent="0.25">
      <c r="A11" t="s">
        <v>25</v>
      </c>
      <c r="B11">
        <v>10</v>
      </c>
    </row>
    <row r="12" spans="1:2" x14ac:dyDescent="0.25">
      <c r="A12" t="s">
        <v>26</v>
      </c>
      <c r="B12">
        <v>11</v>
      </c>
    </row>
    <row r="13" spans="1:2" x14ac:dyDescent="0.25">
      <c r="A13" t="s">
        <v>27</v>
      </c>
      <c r="B13">
        <v>12</v>
      </c>
    </row>
    <row r="14" spans="1:2" x14ac:dyDescent="0.25">
      <c r="A14" t="s">
        <v>28</v>
      </c>
      <c r="B14">
        <v>13</v>
      </c>
    </row>
    <row r="15" spans="1:2" x14ac:dyDescent="0.25">
      <c r="A15" t="s">
        <v>29</v>
      </c>
      <c r="B15">
        <v>14</v>
      </c>
    </row>
    <row r="16" spans="1:2" x14ac:dyDescent="0.25">
      <c r="A16" t="s">
        <v>30</v>
      </c>
      <c r="B16">
        <v>15</v>
      </c>
    </row>
    <row r="17" spans="1:2" x14ac:dyDescent="0.25">
      <c r="A17" t="s">
        <v>9</v>
      </c>
      <c r="B17">
        <v>16</v>
      </c>
    </row>
    <row r="18" spans="1:2" x14ac:dyDescent="0.25">
      <c r="A18" t="s">
        <v>31</v>
      </c>
      <c r="B18">
        <v>17</v>
      </c>
    </row>
    <row r="19" spans="1:2" x14ac:dyDescent="0.25">
      <c r="A19" t="s">
        <v>32</v>
      </c>
      <c r="B19">
        <v>18</v>
      </c>
    </row>
    <row r="20" spans="1:2" x14ac:dyDescent="0.25">
      <c r="A20" t="s">
        <v>33</v>
      </c>
      <c r="B20">
        <v>19</v>
      </c>
    </row>
    <row r="21" spans="1:2" x14ac:dyDescent="0.25">
      <c r="A21" t="s">
        <v>11</v>
      </c>
      <c r="B21">
        <v>20</v>
      </c>
    </row>
    <row r="22" spans="1:2" x14ac:dyDescent="0.25">
      <c r="A22" t="s">
        <v>34</v>
      </c>
      <c r="B22">
        <v>21</v>
      </c>
    </row>
    <row r="23" spans="1:2" x14ac:dyDescent="0.25">
      <c r="A23" t="s">
        <v>14</v>
      </c>
      <c r="B23">
        <v>22</v>
      </c>
    </row>
    <row r="24" spans="1:2" x14ac:dyDescent="0.25">
      <c r="A24" t="s">
        <v>35</v>
      </c>
      <c r="B24">
        <v>23</v>
      </c>
    </row>
    <row r="25" spans="1:2" x14ac:dyDescent="0.25">
      <c r="A25" t="s">
        <v>36</v>
      </c>
      <c r="B25">
        <v>24</v>
      </c>
    </row>
    <row r="26" spans="1:2" x14ac:dyDescent="0.25">
      <c r="A26" t="s">
        <v>37</v>
      </c>
      <c r="B26">
        <v>25</v>
      </c>
    </row>
    <row r="27" spans="1:2" x14ac:dyDescent="0.25">
      <c r="A27" t="s">
        <v>38</v>
      </c>
      <c r="B27">
        <v>26</v>
      </c>
    </row>
    <row r="28" spans="1:2" x14ac:dyDescent="0.25">
      <c r="A28" t="s">
        <v>4</v>
      </c>
      <c r="B28">
        <v>27</v>
      </c>
    </row>
    <row r="29" spans="1:2" x14ac:dyDescent="0.25">
      <c r="A29" t="s">
        <v>13</v>
      </c>
      <c r="B29">
        <v>28</v>
      </c>
    </row>
    <row r="30" spans="1:2" x14ac:dyDescent="0.25">
      <c r="A30" t="s">
        <v>7</v>
      </c>
      <c r="B30">
        <v>29</v>
      </c>
    </row>
    <row r="31" spans="1:2" x14ac:dyDescent="0.25">
      <c r="A31" t="s">
        <v>15</v>
      </c>
      <c r="B31">
        <v>30</v>
      </c>
    </row>
    <row r="32" spans="1:2" x14ac:dyDescent="0.25">
      <c r="A32" t="s">
        <v>12</v>
      </c>
      <c r="B32">
        <v>31</v>
      </c>
    </row>
    <row r="33" spans="1:2" x14ac:dyDescent="0.25">
      <c r="A33" t="s">
        <v>39</v>
      </c>
      <c r="B33">
        <v>32</v>
      </c>
    </row>
    <row r="34" spans="1:2" x14ac:dyDescent="0.25">
      <c r="A34" t="s">
        <v>5</v>
      </c>
      <c r="B34">
        <v>33</v>
      </c>
    </row>
    <row r="35" spans="1:2" x14ac:dyDescent="0.25">
      <c r="A35" t="s">
        <v>40</v>
      </c>
      <c r="B35">
        <v>34</v>
      </c>
    </row>
    <row r="36" spans="1:2" x14ac:dyDescent="0.25">
      <c r="A36" t="s">
        <v>6</v>
      </c>
      <c r="B36">
        <v>35</v>
      </c>
    </row>
    <row r="37" spans="1:2" x14ac:dyDescent="0.25">
      <c r="A37" t="s">
        <v>8</v>
      </c>
      <c r="B37">
        <v>36</v>
      </c>
    </row>
    <row r="38" spans="1:2" x14ac:dyDescent="0.25">
      <c r="A38" t="s">
        <v>83</v>
      </c>
      <c r="B38">
        <v>37</v>
      </c>
    </row>
    <row r="39" spans="1:2" x14ac:dyDescent="0.25">
      <c r="A39" t="s">
        <v>84</v>
      </c>
      <c r="B39">
        <v>38</v>
      </c>
    </row>
    <row r="40" spans="1:2" x14ac:dyDescent="0.25">
      <c r="A40" t="s">
        <v>85</v>
      </c>
      <c r="B40">
        <v>39</v>
      </c>
    </row>
    <row r="41" spans="1:2" x14ac:dyDescent="0.25">
      <c r="A41" t="s">
        <v>87</v>
      </c>
      <c r="B41">
        <v>40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zoomScale="90" zoomScaleNormal="90" workbookViewId="0">
      <selection activeCell="M18" sqref="M18"/>
    </sheetView>
  </sheetViews>
  <sheetFormatPr defaultRowHeight="13.8" x14ac:dyDescent="0.25"/>
  <cols>
    <col min="1" max="1" width="19.19921875" customWidth="1"/>
    <col min="2" max="2" width="20.5" bestFit="1" customWidth="1"/>
    <col min="3" max="4" width="0" hidden="1" customWidth="1"/>
  </cols>
  <sheetData>
    <row r="1" spans="1:6" x14ac:dyDescent="0.25">
      <c r="B1" t="s">
        <v>0</v>
      </c>
      <c r="C1" t="s">
        <v>1</v>
      </c>
      <c r="D1" t="s">
        <v>2</v>
      </c>
      <c r="E1" t="s">
        <v>3</v>
      </c>
    </row>
    <row r="2" spans="1:6" x14ac:dyDescent="0.25">
      <c r="A2" t="s">
        <v>32</v>
      </c>
      <c r="B2">
        <f>VLOOKUP(A2,'Šifarnik vozača'!A$2:B$37,2,FALSE)</f>
        <v>18</v>
      </c>
      <c r="E2" s="1">
        <v>6.1003040000000004</v>
      </c>
      <c r="F2" s="6">
        <f t="shared" ref="F2:F3" si="0">E2/21</f>
        <v>0.29049066666666667</v>
      </c>
    </row>
    <row r="3" spans="1:6" x14ac:dyDescent="0.25">
      <c r="A3" t="s">
        <v>13</v>
      </c>
      <c r="B3">
        <f>VLOOKUP(A3,'Šifarnik vozača'!A$2:B$37,2,FALSE)</f>
        <v>28</v>
      </c>
      <c r="E3" s="1">
        <v>5.0766450000000001</v>
      </c>
      <c r="F3" s="6">
        <f t="shared" si="0"/>
        <v>0.24174500000000002</v>
      </c>
    </row>
    <row r="4" spans="1:6" x14ac:dyDescent="0.25">
      <c r="A4" t="s">
        <v>7</v>
      </c>
      <c r="B4">
        <f>VLOOKUP(A4,'Šifarnik vozača'!A$2:B$37,2,FALSE)</f>
        <v>29</v>
      </c>
      <c r="E4" s="1">
        <v>3.7732000000000001</v>
      </c>
      <c r="F4" s="6">
        <f t="shared" ref="F4:F9" si="1">E4/21</f>
        <v>0.17967619047619049</v>
      </c>
    </row>
    <row r="5" spans="1:6" x14ac:dyDescent="0.25">
      <c r="A5" t="s">
        <v>10</v>
      </c>
      <c r="B5">
        <f>VLOOKUP(A5,'Šifarnik vozača'!A$2:B$41,2,FALSE)</f>
        <v>4</v>
      </c>
      <c r="E5" s="1">
        <v>3.465716</v>
      </c>
      <c r="F5" s="6">
        <f t="shared" si="1"/>
        <v>0.16503409523809523</v>
      </c>
    </row>
    <row r="6" spans="1:6" x14ac:dyDescent="0.25">
      <c r="A6" t="s">
        <v>4</v>
      </c>
      <c r="B6">
        <f>VLOOKUP(A6,'Šifarnik vozača'!A$2:B$37,2,FALSE)</f>
        <v>27</v>
      </c>
      <c r="E6" s="1">
        <v>3.4083190000000001</v>
      </c>
      <c r="F6" s="6">
        <f t="shared" si="1"/>
        <v>0.16230090476190476</v>
      </c>
    </row>
    <row r="7" spans="1:6" x14ac:dyDescent="0.25">
      <c r="A7" t="s">
        <v>37</v>
      </c>
      <c r="B7">
        <f>VLOOKUP(A7,'Šifarnik vozača'!A$2:B$37,2,FALSE)</f>
        <v>25</v>
      </c>
      <c r="E7" s="1">
        <v>2.8575339999999998</v>
      </c>
      <c r="F7" s="6">
        <f t="shared" si="1"/>
        <v>0.13607304761904762</v>
      </c>
    </row>
    <row r="8" spans="1:6" x14ac:dyDescent="0.25">
      <c r="A8" t="s">
        <v>9</v>
      </c>
      <c r="B8">
        <f>VLOOKUP(A8,'Šifarnik vozača'!A$2:B$37,2,FALSE)</f>
        <v>16</v>
      </c>
      <c r="E8" s="1">
        <v>2.6791239999999998</v>
      </c>
      <c r="F8" s="6">
        <f t="shared" si="1"/>
        <v>0.12757733333333332</v>
      </c>
    </row>
    <row r="9" spans="1:6" x14ac:dyDescent="0.25">
      <c r="A9" t="s">
        <v>12</v>
      </c>
      <c r="B9">
        <f>VLOOKUP(A9,'Šifarnik vozača'!A$2:B$37,2,FALSE)</f>
        <v>31</v>
      </c>
      <c r="E9" s="1">
        <v>1.8814059999999999</v>
      </c>
      <c r="F9" s="6">
        <f t="shared" si="1"/>
        <v>8.9590761904761895E-2</v>
      </c>
    </row>
    <row r="12" spans="1:6" x14ac:dyDescent="0.25">
      <c r="F12" s="6"/>
    </row>
    <row r="19" spans="5:5" x14ac:dyDescent="0.25">
      <c r="E19">
        <v>8</v>
      </c>
    </row>
  </sheetData>
  <autoFilter ref="B1:E1" xr:uid="{00000000-0001-0000-0000-000000000000}">
    <sortState xmlns:xlrd2="http://schemas.microsoft.com/office/spreadsheetml/2017/richdata2" ref="B2:E11">
      <sortCondition ref="E1"/>
    </sortState>
  </autoFilter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C9797-CB2F-4147-B443-BEA233E91880}">
  <dimension ref="A1:D16"/>
  <sheetViews>
    <sheetView zoomScale="90" zoomScaleNormal="90" workbookViewId="0">
      <selection activeCell="F9" sqref="F9"/>
    </sheetView>
  </sheetViews>
  <sheetFormatPr defaultRowHeight="13.8" x14ac:dyDescent="0.25"/>
  <cols>
    <col min="1" max="1" width="17.59765625" customWidth="1"/>
    <col min="2" max="2" width="20.5" bestFit="1" customWidth="1"/>
    <col min="3" max="4" width="6.09765625" customWidth="1"/>
  </cols>
  <sheetData>
    <row r="1" spans="1:4" x14ac:dyDescent="0.25">
      <c r="A1" t="s">
        <v>0</v>
      </c>
      <c r="B1" t="s">
        <v>0</v>
      </c>
      <c r="C1" t="s">
        <v>41</v>
      </c>
    </row>
    <row r="2" spans="1:4" x14ac:dyDescent="0.25">
      <c r="A2" t="s">
        <v>13</v>
      </c>
      <c r="B2">
        <f>VLOOKUP(A2,'Šifarnik vozača'!$A$2:$B$39,2,FALSE)</f>
        <v>28</v>
      </c>
      <c r="C2" s="1">
        <v>0.391652572284516</v>
      </c>
      <c r="D2" s="6">
        <f t="shared" ref="D2:D9" si="0">C2/0.48</f>
        <v>0.81594285892607499</v>
      </c>
    </row>
    <row r="3" spans="1:4" x14ac:dyDescent="0.25">
      <c r="A3" t="s">
        <v>9</v>
      </c>
      <c r="B3">
        <f>VLOOKUP(A3,'Šifarnik vozača'!$A$2:$B$39,2,FALSE)</f>
        <v>16</v>
      </c>
      <c r="C3" s="1">
        <v>0.35980627222093198</v>
      </c>
      <c r="D3" s="6">
        <f t="shared" si="0"/>
        <v>0.74959640046027498</v>
      </c>
    </row>
    <row r="4" spans="1:4" x14ac:dyDescent="0.25">
      <c r="A4" t="s">
        <v>7</v>
      </c>
      <c r="B4">
        <f>VLOOKUP(A4,'Šifarnik vozača'!$A$2:$B$39,2,FALSE)</f>
        <v>29</v>
      </c>
      <c r="C4" s="1">
        <v>0.35401416130723401</v>
      </c>
      <c r="D4" s="6">
        <f t="shared" si="0"/>
        <v>0.73752950272340423</v>
      </c>
    </row>
    <row r="5" spans="1:4" x14ac:dyDescent="0.25">
      <c r="A5" t="s">
        <v>32</v>
      </c>
      <c r="B5">
        <f>VLOOKUP(A5,'Šifarnik vozača'!$A$2:$B$39,2,FALSE)</f>
        <v>18</v>
      </c>
      <c r="C5" s="1">
        <v>0.32038561327857901</v>
      </c>
      <c r="D5" s="6">
        <f t="shared" si="0"/>
        <v>0.66747002766370633</v>
      </c>
    </row>
    <row r="6" spans="1:4" x14ac:dyDescent="0.25">
      <c r="A6" t="s">
        <v>37</v>
      </c>
      <c r="B6">
        <f>VLOOKUP(A6,'Šifarnik vozača'!$A$2:$B$41,2,FALSE)</f>
        <v>25</v>
      </c>
      <c r="C6" s="1">
        <v>0.30617316773698799</v>
      </c>
      <c r="D6" s="6">
        <f t="shared" si="0"/>
        <v>0.637860766118725</v>
      </c>
    </row>
    <row r="7" spans="1:4" x14ac:dyDescent="0.25">
      <c r="A7" t="s">
        <v>12</v>
      </c>
      <c r="B7">
        <f>VLOOKUP(A7,'Šifarnik vozača'!$A$2:$B$37,2,FALSE)</f>
        <v>31</v>
      </c>
      <c r="C7" s="1">
        <v>0.28947308149508599</v>
      </c>
      <c r="D7" s="6">
        <f t="shared" si="0"/>
        <v>0.60306891978142918</v>
      </c>
    </row>
    <row r="8" spans="1:4" x14ac:dyDescent="0.25">
      <c r="A8" t="s">
        <v>4</v>
      </c>
      <c r="B8">
        <f>VLOOKUP(A8,'Šifarnik vozača'!$A$2:$B$37,2,FALSE)</f>
        <v>27</v>
      </c>
      <c r="C8" s="1">
        <v>0.27217426975387499</v>
      </c>
      <c r="D8" s="6">
        <f t="shared" si="0"/>
        <v>0.56702972865390622</v>
      </c>
    </row>
    <row r="9" spans="1:4" x14ac:dyDescent="0.25">
      <c r="A9" t="s">
        <v>10</v>
      </c>
      <c r="B9">
        <f>VLOOKUP(A9,'Šifarnik vozača'!$A$2:$B$39,2,FALSE)</f>
        <v>4</v>
      </c>
      <c r="C9" s="1">
        <v>0.24393190274409199</v>
      </c>
      <c r="D9" s="6">
        <f t="shared" si="0"/>
        <v>0.50819146405019167</v>
      </c>
    </row>
    <row r="16" spans="1:4" x14ac:dyDescent="0.25">
      <c r="C16">
        <v>8</v>
      </c>
    </row>
  </sheetData>
  <autoFilter ref="A1:D1" xr:uid="{E7DC9797-CB2F-4147-B443-BEA233E91880}">
    <sortState xmlns:xlrd2="http://schemas.microsoft.com/office/spreadsheetml/2017/richdata2" ref="A2:D11">
      <sortCondition ref="C1"/>
    </sortState>
  </autoFilter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0F700-3FCE-4E4D-BC8B-D87B7172ECC9}">
  <dimension ref="A1:E10"/>
  <sheetViews>
    <sheetView workbookViewId="0">
      <selection activeCell="E14" sqref="E14"/>
    </sheetView>
  </sheetViews>
  <sheetFormatPr defaultRowHeight="13.8" x14ac:dyDescent="0.25"/>
  <cols>
    <col min="1" max="2" width="15.69921875" customWidth="1"/>
  </cols>
  <sheetData>
    <row r="1" spans="1:5" x14ac:dyDescent="0.25">
      <c r="C1" t="s">
        <v>80</v>
      </c>
      <c r="D1" t="s">
        <v>81</v>
      </c>
      <c r="E1" t="s">
        <v>82</v>
      </c>
    </row>
    <row r="2" spans="1:5" x14ac:dyDescent="0.25">
      <c r="A2" t="s">
        <v>7</v>
      </c>
      <c r="B2">
        <f>VLOOKUP(A2,'Šifarnik vozača'!A$2:B$37,2,FALSE)</f>
        <v>29</v>
      </c>
      <c r="C2" s="6">
        <v>0.18</v>
      </c>
      <c r="D2" s="6">
        <v>0.74</v>
      </c>
      <c r="E2" s="8">
        <f t="shared" ref="E2:E5" si="0">(C2+D2)/2</f>
        <v>0.45999999999999996</v>
      </c>
    </row>
    <row r="3" spans="1:5" x14ac:dyDescent="0.25">
      <c r="A3" t="s">
        <v>9</v>
      </c>
      <c r="B3">
        <f>VLOOKUP(A3,'Šifarnik vozača'!A$2:B$37,2,FALSE)</f>
        <v>16</v>
      </c>
      <c r="C3" s="6">
        <v>0.13</v>
      </c>
      <c r="D3" s="6">
        <v>0.75</v>
      </c>
      <c r="E3" s="8">
        <f t="shared" si="0"/>
        <v>0.44</v>
      </c>
    </row>
    <row r="4" spans="1:5" x14ac:dyDescent="0.25">
      <c r="A4" t="s">
        <v>37</v>
      </c>
      <c r="B4">
        <f>VLOOKUP(A4,'Šifarnik vozača'!A$2:B$37,2,FALSE)</f>
        <v>25</v>
      </c>
      <c r="C4" s="6">
        <v>0.14000000000000001</v>
      </c>
      <c r="D4" s="6">
        <v>0.64</v>
      </c>
      <c r="E4" s="8">
        <f t="shared" si="0"/>
        <v>0.39</v>
      </c>
    </row>
    <row r="5" spans="1:5" x14ac:dyDescent="0.25">
      <c r="A5" t="s">
        <v>12</v>
      </c>
      <c r="B5">
        <f>VLOOKUP(A5,'Šifarnik vozača'!A$2:B$40,2,FALSE)</f>
        <v>31</v>
      </c>
      <c r="C5" s="6">
        <v>0.09</v>
      </c>
      <c r="D5" s="6">
        <v>0.6</v>
      </c>
      <c r="E5" s="8">
        <f t="shared" si="0"/>
        <v>0.34499999999999997</v>
      </c>
    </row>
    <row r="6" spans="1:5" x14ac:dyDescent="0.25">
      <c r="A6" t="s">
        <v>10</v>
      </c>
      <c r="B6">
        <f>VLOOKUP(A6,'Šifarnik vozača'!A$2:B$40,2,FALSE)</f>
        <v>4</v>
      </c>
      <c r="C6" s="6">
        <v>0.17</v>
      </c>
      <c r="D6" s="6">
        <v>0.51</v>
      </c>
      <c r="E6" s="8">
        <f t="shared" ref="E6:E9" si="1">(C6+D6)/2</f>
        <v>0.34</v>
      </c>
    </row>
    <row r="7" spans="1:5" x14ac:dyDescent="0.25">
      <c r="A7" t="s">
        <v>13</v>
      </c>
      <c r="B7">
        <f>VLOOKUP(A7,'Šifarnik vozača'!A$2:B$37,2,FALSE)</f>
        <v>28</v>
      </c>
      <c r="C7" s="6">
        <v>0.24</v>
      </c>
      <c r="D7" s="6">
        <v>0.82</v>
      </c>
      <c r="E7" s="8">
        <f t="shared" si="1"/>
        <v>0.53</v>
      </c>
    </row>
    <row r="8" spans="1:5" x14ac:dyDescent="0.25">
      <c r="A8" t="s">
        <v>32</v>
      </c>
      <c r="B8">
        <f>VLOOKUP(A8,'Šifarnik vozača'!A$2:B$37,2,FALSE)</f>
        <v>18</v>
      </c>
      <c r="C8" s="6">
        <v>0.28999999999999998</v>
      </c>
      <c r="D8" s="6">
        <v>0.67</v>
      </c>
      <c r="E8" s="8">
        <f t="shared" si="1"/>
        <v>0.48</v>
      </c>
    </row>
    <row r="9" spans="1:5" x14ac:dyDescent="0.25">
      <c r="A9" t="s">
        <v>4</v>
      </c>
      <c r="B9">
        <f>VLOOKUP(A9,'Šifarnik vozača'!A$2:B$37,2,FALSE)</f>
        <v>27</v>
      </c>
      <c r="C9" s="6">
        <v>0.16</v>
      </c>
      <c r="D9" s="6">
        <v>0.56999999999999995</v>
      </c>
      <c r="E9" s="8">
        <f t="shared" si="1"/>
        <v>0.36499999999999999</v>
      </c>
    </row>
    <row r="10" spans="1:5" x14ac:dyDescent="0.25">
      <c r="C10" s="6"/>
      <c r="D10" s="6"/>
      <c r="E10" s="8"/>
    </row>
  </sheetData>
  <sortState xmlns:xlrd2="http://schemas.microsoft.com/office/spreadsheetml/2017/richdata2" ref="A2:E3">
    <sortCondition ref="E2:E3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E6C80-D7AC-455D-AAD7-10EEFFB1CEB0}">
  <dimension ref="A1:K12"/>
  <sheetViews>
    <sheetView workbookViewId="0">
      <selection activeCell="P5" sqref="P5"/>
    </sheetView>
  </sheetViews>
  <sheetFormatPr defaultRowHeight="13.8" x14ac:dyDescent="0.25"/>
  <cols>
    <col min="1" max="1" width="18.3984375" style="4" customWidth="1"/>
    <col min="2" max="3" width="8.796875" style="4"/>
    <col min="4" max="4" width="10.69921875" style="4" customWidth="1"/>
    <col min="5" max="10" width="8.796875" style="4"/>
    <col min="11" max="11" width="8" style="4" customWidth="1"/>
    <col min="12" max="16384" width="8.796875" style="4"/>
  </cols>
  <sheetData>
    <row r="1" spans="1:11" x14ac:dyDescent="0.25">
      <c r="A1" s="3" t="s">
        <v>0</v>
      </c>
      <c r="B1" s="3" t="s">
        <v>42</v>
      </c>
      <c r="C1" s="3" t="s">
        <v>43</v>
      </c>
      <c r="D1" s="3" t="s">
        <v>44</v>
      </c>
      <c r="E1" s="3" t="s">
        <v>45</v>
      </c>
      <c r="F1" s="3" t="s">
        <v>46</v>
      </c>
      <c r="G1" s="3" t="s">
        <v>47</v>
      </c>
      <c r="H1" s="3" t="s">
        <v>48</v>
      </c>
      <c r="I1" s="3" t="s">
        <v>49</v>
      </c>
      <c r="J1" s="3" t="s">
        <v>50</v>
      </c>
      <c r="K1" s="3" t="s">
        <v>51</v>
      </c>
    </row>
    <row r="2" spans="1:11" customFormat="1" x14ac:dyDescent="0.25">
      <c r="A2" t="s">
        <v>37</v>
      </c>
      <c r="B2" t="s">
        <v>86</v>
      </c>
      <c r="D2" s="2">
        <v>3.3467476851851901</v>
      </c>
      <c r="E2" s="2">
        <v>0</v>
      </c>
      <c r="F2" s="2">
        <v>3.3467476851851901</v>
      </c>
      <c r="I2" s="2">
        <v>6.8510763888888899</v>
      </c>
      <c r="J2" s="1">
        <v>0</v>
      </c>
      <c r="K2" s="1">
        <v>4438.47</v>
      </c>
    </row>
    <row r="3" spans="1:11" customFormat="1" x14ac:dyDescent="0.25">
      <c r="A3" t="s">
        <v>4</v>
      </c>
      <c r="B3" t="s">
        <v>86</v>
      </c>
      <c r="D3" s="2">
        <v>5.6017592592592598</v>
      </c>
      <c r="E3" s="2">
        <v>0</v>
      </c>
      <c r="F3" s="2">
        <v>5.6017592592592598</v>
      </c>
      <c r="I3" s="2">
        <v>10.133692129629599</v>
      </c>
      <c r="J3" s="1">
        <v>0</v>
      </c>
      <c r="K3" s="1">
        <v>7677.2420000000002</v>
      </c>
    </row>
    <row r="4" spans="1:11" customFormat="1" x14ac:dyDescent="0.25">
      <c r="A4" t="s">
        <v>10</v>
      </c>
      <c r="B4" t="s">
        <v>86</v>
      </c>
      <c r="D4" s="2">
        <v>4.2469212962962999</v>
      </c>
      <c r="E4" s="2">
        <v>0</v>
      </c>
      <c r="F4" s="2">
        <v>4.2469212962962999</v>
      </c>
      <c r="I4" s="2">
        <v>8.1647569444444397</v>
      </c>
      <c r="J4" s="1">
        <v>0</v>
      </c>
      <c r="K4" s="1">
        <v>6558.6459999999997</v>
      </c>
    </row>
    <row r="5" spans="1:11" customFormat="1" x14ac:dyDescent="0.25">
      <c r="A5" t="s">
        <v>13</v>
      </c>
      <c r="B5" t="s">
        <v>86</v>
      </c>
      <c r="D5" s="2">
        <v>2.94625</v>
      </c>
      <c r="E5" s="2">
        <v>0</v>
      </c>
      <c r="F5" s="2">
        <v>2.94625</v>
      </c>
      <c r="I5" s="2">
        <v>5.2201504629629598</v>
      </c>
      <c r="J5" s="1">
        <v>0</v>
      </c>
      <c r="K5" s="1">
        <v>4410.2280000000001</v>
      </c>
    </row>
    <row r="6" spans="1:11" customFormat="1" x14ac:dyDescent="0.25">
      <c r="A6" t="s">
        <v>7</v>
      </c>
      <c r="B6" t="s">
        <v>86</v>
      </c>
      <c r="D6" s="2">
        <v>2.3360069444444398</v>
      </c>
      <c r="E6" s="2">
        <v>0</v>
      </c>
      <c r="F6" s="2">
        <v>2.3360069444444398</v>
      </c>
      <c r="I6" s="2">
        <v>4.4162268518518504</v>
      </c>
      <c r="J6" s="1">
        <v>0</v>
      </c>
      <c r="K6" s="1">
        <v>3152.9059999999999</v>
      </c>
    </row>
    <row r="7" spans="1:11" customFormat="1" x14ac:dyDescent="0.25">
      <c r="A7" t="s">
        <v>9</v>
      </c>
      <c r="B7" t="s">
        <v>86</v>
      </c>
      <c r="D7" s="2">
        <v>3.7749652777777798</v>
      </c>
      <c r="E7" s="2">
        <v>0</v>
      </c>
      <c r="F7" s="2">
        <v>3.7749652777777798</v>
      </c>
      <c r="I7" s="2">
        <v>6.5586805555555596</v>
      </c>
      <c r="J7" s="1">
        <v>0</v>
      </c>
      <c r="K7" s="1">
        <v>5046.6260000000002</v>
      </c>
    </row>
    <row r="8" spans="1:11" customFormat="1" x14ac:dyDescent="0.25">
      <c r="A8" t="s">
        <v>32</v>
      </c>
      <c r="B8" t="s">
        <v>86</v>
      </c>
      <c r="D8" s="2">
        <v>4.2154629629629596</v>
      </c>
      <c r="E8" s="2">
        <v>0</v>
      </c>
      <c r="F8" s="2">
        <v>4.2154629629629596</v>
      </c>
      <c r="I8" s="2">
        <v>8.4494560185185197</v>
      </c>
      <c r="J8" s="1">
        <v>0</v>
      </c>
      <c r="K8" s="1">
        <v>5896.4769999999999</v>
      </c>
    </row>
    <row r="9" spans="1:11" customFormat="1" x14ac:dyDescent="0.25">
      <c r="A9" t="s">
        <v>12</v>
      </c>
      <c r="B9" t="s">
        <v>86</v>
      </c>
      <c r="D9" s="2">
        <v>4.7721759259259304</v>
      </c>
      <c r="E9" s="2">
        <v>0</v>
      </c>
      <c r="F9" s="2">
        <v>4.7721759259259304</v>
      </c>
      <c r="I9" s="2">
        <v>8.5065856481481497</v>
      </c>
      <c r="J9" s="1">
        <v>0</v>
      </c>
      <c r="K9" s="1">
        <v>6627.7870000000003</v>
      </c>
    </row>
    <row r="10" spans="1:11" x14ac:dyDescent="0.25">
      <c r="A10"/>
      <c r="D10" s="2">
        <f>SUM(D2:D2)</f>
        <v>3.3467476851851901</v>
      </c>
      <c r="E10" s="11">
        <f>SUM(E2:E2)</f>
        <v>0</v>
      </c>
      <c r="F10" s="2">
        <f>SUM(F2:F2)</f>
        <v>3.3467476851851901</v>
      </c>
      <c r="G10"/>
      <c r="H10"/>
      <c r="I10" s="2"/>
      <c r="J10"/>
      <c r="K10"/>
    </row>
    <row r="11" spans="1:11" x14ac:dyDescent="0.25">
      <c r="A11"/>
      <c r="D11" s="2"/>
      <c r="E11" s="11"/>
      <c r="F11" s="2"/>
      <c r="G11"/>
      <c r="H11"/>
      <c r="I11" s="2"/>
      <c r="J11"/>
      <c r="K11"/>
    </row>
    <row r="12" spans="1:11" x14ac:dyDescent="0.25">
      <c r="D12" s="5">
        <f>D10/F10</f>
        <v>1</v>
      </c>
      <c r="E12" s="5">
        <f>E10/F10</f>
        <v>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83F99-2C14-40A6-9BE6-5E9E21027534}">
  <dimension ref="A1:E10"/>
  <sheetViews>
    <sheetView workbookViewId="0">
      <selection activeCell="G5" sqref="G5"/>
    </sheetView>
  </sheetViews>
  <sheetFormatPr defaultRowHeight="13.8" x14ac:dyDescent="0.25"/>
  <cols>
    <col min="1" max="2" width="17.09765625" customWidth="1"/>
  </cols>
  <sheetData>
    <row r="1" spans="1:5" x14ac:dyDescent="0.25">
      <c r="C1" t="s">
        <v>65</v>
      </c>
    </row>
    <row r="2" spans="1:5" x14ac:dyDescent="0.25">
      <c r="A2" t="s">
        <v>7</v>
      </c>
      <c r="B2">
        <f>VLOOKUP(A2,'Šifarnik vozača'!A$2:B$37,2,FALSE)</f>
        <v>29</v>
      </c>
      <c r="C2">
        <v>3128.63</v>
      </c>
      <c r="D2" s="7">
        <f t="shared" ref="D2:D9" si="0">C2/$C$10</f>
        <v>7.2952653748003998E-2</v>
      </c>
      <c r="E2">
        <v>6</v>
      </c>
    </row>
    <row r="3" spans="1:5" x14ac:dyDescent="0.25">
      <c r="A3" t="s">
        <v>9</v>
      </c>
      <c r="B3">
        <f>VLOOKUP(A3,'Šifarnik vozača'!A$2:B$37,2,FALSE)</f>
        <v>16</v>
      </c>
      <c r="C3">
        <v>4988.26</v>
      </c>
      <c r="D3" s="7">
        <f t="shared" si="0"/>
        <v>0.11631506588667194</v>
      </c>
      <c r="E3">
        <v>9.5</v>
      </c>
    </row>
    <row r="4" spans="1:5" x14ac:dyDescent="0.25">
      <c r="A4" t="s">
        <v>37</v>
      </c>
      <c r="B4">
        <f>VLOOKUP(A4,'Šifarnik vozača'!A$2:B$37,2,FALSE)</f>
        <v>25</v>
      </c>
      <c r="C4">
        <v>4211.76</v>
      </c>
      <c r="D4" s="7">
        <f t="shared" si="0"/>
        <v>9.8208822695458817E-2</v>
      </c>
      <c r="E4">
        <v>8</v>
      </c>
    </row>
    <row r="5" spans="1:5" x14ac:dyDescent="0.25">
      <c r="A5" t="s">
        <v>10</v>
      </c>
      <c r="B5">
        <f>VLOOKUP(A5,'Šifarnik vozača'!A$2:B$37,2,FALSE)</f>
        <v>4</v>
      </c>
      <c r="C5">
        <v>6465.95</v>
      </c>
      <c r="D5" s="7">
        <f t="shared" si="0"/>
        <v>0.150771491516065</v>
      </c>
      <c r="E5">
        <v>12.3</v>
      </c>
    </row>
    <row r="6" spans="1:5" x14ac:dyDescent="0.25">
      <c r="A6" t="s">
        <v>12</v>
      </c>
      <c r="B6">
        <f>VLOOKUP(A6,'Šifarnik vozača'!A$2:B$37,2,FALSE)</f>
        <v>31</v>
      </c>
      <c r="C6">
        <v>6474.95</v>
      </c>
      <c r="D6" s="7">
        <f t="shared" si="0"/>
        <v>0.15098135138563476</v>
      </c>
      <c r="E6">
        <v>12.3</v>
      </c>
    </row>
    <row r="7" spans="1:5" x14ac:dyDescent="0.25">
      <c r="A7" t="s">
        <v>32</v>
      </c>
      <c r="B7">
        <f>VLOOKUP(A7,'Šifarnik vozača'!A$2:B$37,2,FALSE)</f>
        <v>18</v>
      </c>
      <c r="C7">
        <v>5585.81</v>
      </c>
      <c r="D7" s="7">
        <f t="shared" si="0"/>
        <v>0.13024859533793967</v>
      </c>
      <c r="E7">
        <v>10.6</v>
      </c>
    </row>
    <row r="8" spans="1:5" x14ac:dyDescent="0.25">
      <c r="A8" t="s">
        <v>4</v>
      </c>
      <c r="B8">
        <f>VLOOKUP(A8,'Šifarnik vozača'!A$2:B$37,2,FALSE)</f>
        <v>27</v>
      </c>
      <c r="C8">
        <v>7680.26</v>
      </c>
      <c r="D8" s="7">
        <f t="shared" si="0"/>
        <v>0.17908648465131549</v>
      </c>
      <c r="E8">
        <v>14.6</v>
      </c>
    </row>
    <row r="9" spans="1:5" x14ac:dyDescent="0.25">
      <c r="A9" t="s">
        <v>13</v>
      </c>
      <c r="B9">
        <f>VLOOKUP(A9,'Šifarnik vozača'!A$2:B$37,2,FALSE)</f>
        <v>28</v>
      </c>
      <c r="C9">
        <v>4350.1400000000003</v>
      </c>
      <c r="D9" s="7">
        <f t="shared" si="0"/>
        <v>0.10143553477891031</v>
      </c>
      <c r="E9">
        <v>8.3000000000000007</v>
      </c>
    </row>
    <row r="10" spans="1:5" x14ac:dyDescent="0.25">
      <c r="C10">
        <f>SUM(C2:C9)</f>
        <v>42885.760000000002</v>
      </c>
    </row>
  </sheetData>
  <autoFilter ref="A1:E10" xr:uid="{4B583F99-2C14-40A6-9BE6-5E9E21027534}">
    <sortState xmlns:xlrd2="http://schemas.microsoft.com/office/spreadsheetml/2017/richdata2" ref="A2:E10">
      <sortCondition ref="E1:E10"/>
    </sortState>
  </autoFilter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47FA5-4732-4398-91FB-705F52346F9B}">
  <sheetPr>
    <pageSetUpPr fitToPage="1"/>
  </sheetPr>
  <dimension ref="A2:AO32"/>
  <sheetViews>
    <sheetView zoomScale="80" zoomScaleNormal="80" zoomScaleSheetLayoutView="82" workbookViewId="0">
      <selection activeCell="K23" sqref="K23"/>
    </sheetView>
  </sheetViews>
  <sheetFormatPr defaultRowHeight="13.8" x14ac:dyDescent="0.25"/>
  <sheetData>
    <row r="2" spans="1:41" x14ac:dyDescent="0.25">
      <c r="A2" t="s">
        <v>52</v>
      </c>
    </row>
    <row r="4" spans="1:41" x14ac:dyDescent="0.25">
      <c r="A4" t="s">
        <v>53</v>
      </c>
      <c r="I4" t="s">
        <v>54</v>
      </c>
      <c r="Q4" t="s">
        <v>55</v>
      </c>
      <c r="Y4" t="s">
        <v>56</v>
      </c>
      <c r="AG4" t="s">
        <v>57</v>
      </c>
      <c r="AO4" t="s">
        <v>58</v>
      </c>
    </row>
    <row r="15" spans="1:41" x14ac:dyDescent="0.25">
      <c r="A15" t="s">
        <v>79</v>
      </c>
      <c r="B15">
        <v>246</v>
      </c>
      <c r="C15">
        <v>225</v>
      </c>
      <c r="D15">
        <v>207</v>
      </c>
      <c r="E15">
        <v>164</v>
      </c>
      <c r="F15">
        <v>218</v>
      </c>
      <c r="G15">
        <v>167</v>
      </c>
    </row>
    <row r="16" spans="1:41" x14ac:dyDescent="0.25">
      <c r="A16" t="s">
        <v>59</v>
      </c>
      <c r="B16">
        <v>94</v>
      </c>
      <c r="C16">
        <v>69</v>
      </c>
      <c r="D16">
        <v>80</v>
      </c>
      <c r="E16">
        <v>52</v>
      </c>
      <c r="F16">
        <v>88</v>
      </c>
      <c r="G16">
        <v>62</v>
      </c>
    </row>
    <row r="17" spans="1:7" x14ac:dyDescent="0.25">
      <c r="A17">
        <v>1</v>
      </c>
      <c r="B17">
        <v>30</v>
      </c>
      <c r="C17">
        <v>47</v>
      </c>
      <c r="D17">
        <v>33</v>
      </c>
      <c r="E17">
        <v>33</v>
      </c>
      <c r="F17">
        <v>42</v>
      </c>
      <c r="G17">
        <v>26</v>
      </c>
    </row>
    <row r="18" spans="1:7" x14ac:dyDescent="0.25">
      <c r="A18">
        <v>2</v>
      </c>
      <c r="B18">
        <v>10</v>
      </c>
      <c r="C18">
        <v>11</v>
      </c>
      <c r="D18">
        <v>6</v>
      </c>
      <c r="E18">
        <v>6</v>
      </c>
      <c r="F18">
        <v>3</v>
      </c>
      <c r="G18">
        <v>5</v>
      </c>
    </row>
    <row r="19" spans="1:7" x14ac:dyDescent="0.25">
      <c r="A19">
        <v>6</v>
      </c>
      <c r="B19">
        <v>30</v>
      </c>
      <c r="C19">
        <v>30</v>
      </c>
      <c r="D19">
        <v>30</v>
      </c>
      <c r="E19">
        <v>24</v>
      </c>
      <c r="F19">
        <v>32</v>
      </c>
      <c r="G19">
        <v>24</v>
      </c>
    </row>
    <row r="20" spans="1:7" x14ac:dyDescent="0.25">
      <c r="A20">
        <v>2</v>
      </c>
      <c r="E20">
        <v>2</v>
      </c>
      <c r="G20">
        <v>1</v>
      </c>
    </row>
    <row r="22" spans="1:7" x14ac:dyDescent="0.25">
      <c r="A22" t="s">
        <v>60</v>
      </c>
      <c r="B22" t="s">
        <v>61</v>
      </c>
      <c r="C22" t="s">
        <v>62</v>
      </c>
      <c r="D22" t="s">
        <v>63</v>
      </c>
      <c r="E22" t="s">
        <v>64</v>
      </c>
    </row>
    <row r="23" spans="1:7" x14ac:dyDescent="0.25">
      <c r="A23">
        <v>246</v>
      </c>
      <c r="B23">
        <v>94</v>
      </c>
      <c r="C23">
        <v>30</v>
      </c>
      <c r="D23">
        <v>10</v>
      </c>
      <c r="E23">
        <v>30</v>
      </c>
    </row>
    <row r="24" spans="1:7" x14ac:dyDescent="0.25">
      <c r="A24">
        <v>225</v>
      </c>
      <c r="B24">
        <v>69</v>
      </c>
      <c r="C24">
        <v>47</v>
      </c>
      <c r="D24">
        <v>11</v>
      </c>
      <c r="E24">
        <v>30</v>
      </c>
    </row>
    <row r="25" spans="1:7" x14ac:dyDescent="0.25">
      <c r="A25">
        <v>207</v>
      </c>
      <c r="B25">
        <v>80</v>
      </c>
      <c r="C25">
        <v>33</v>
      </c>
      <c r="D25">
        <v>6</v>
      </c>
      <c r="E25">
        <v>30</v>
      </c>
    </row>
    <row r="26" spans="1:7" x14ac:dyDescent="0.25">
      <c r="A26">
        <v>164</v>
      </c>
      <c r="B26">
        <v>52</v>
      </c>
      <c r="C26">
        <v>33</v>
      </c>
      <c r="D26">
        <v>6</v>
      </c>
      <c r="E26">
        <v>24</v>
      </c>
    </row>
    <row r="27" spans="1:7" x14ac:dyDescent="0.25">
      <c r="A27">
        <v>218</v>
      </c>
      <c r="B27">
        <v>88</v>
      </c>
      <c r="C27">
        <v>42</v>
      </c>
      <c r="D27">
        <v>3</v>
      </c>
      <c r="E27">
        <v>32</v>
      </c>
    </row>
    <row r="28" spans="1:7" x14ac:dyDescent="0.25">
      <c r="A28">
        <v>167</v>
      </c>
      <c r="B28">
        <v>62</v>
      </c>
      <c r="C28">
        <v>26</v>
      </c>
      <c r="D28">
        <v>5</v>
      </c>
      <c r="E28">
        <v>24</v>
      </c>
    </row>
    <row r="29" spans="1:7" x14ac:dyDescent="0.25">
      <c r="A29">
        <f t="shared" ref="A29:E29" si="0">A23+A24+A25+A26+A27+A28</f>
        <v>1227</v>
      </c>
      <c r="B29">
        <f t="shared" si="0"/>
        <v>445</v>
      </c>
      <c r="C29">
        <f t="shared" si="0"/>
        <v>211</v>
      </c>
      <c r="D29">
        <f t="shared" si="0"/>
        <v>41</v>
      </c>
      <c r="E29">
        <f t="shared" si="0"/>
        <v>170</v>
      </c>
    </row>
    <row r="30" spans="1:7" x14ac:dyDescent="0.25">
      <c r="F30">
        <f>A29+B29+C29+D29+E29</f>
        <v>2094</v>
      </c>
    </row>
    <row r="31" spans="1:7" x14ac:dyDescent="0.25">
      <c r="A31" s="6">
        <f>A29/F30</f>
        <v>0.58595988538681953</v>
      </c>
      <c r="B31" s="6">
        <f>B29/F30</f>
        <v>0.2125119388729704</v>
      </c>
      <c r="C31" s="6">
        <f>C29/F30</f>
        <v>0.10076408787010506</v>
      </c>
      <c r="D31" s="6">
        <f>D29/F30</f>
        <v>1.9579751671442217E-2</v>
      </c>
      <c r="E31" s="6">
        <f>E29/F30</f>
        <v>8.1184336198662846E-2</v>
      </c>
      <c r="F31" s="6"/>
    </row>
    <row r="32" spans="1:7" x14ac:dyDescent="0.25">
      <c r="F32" s="6"/>
    </row>
  </sheetData>
  <pageMargins left="0.7" right="0.7" top="0.75" bottom="0.75" header="0.3" footer="0.3"/>
  <pageSetup paperSize="9" scale="2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56EEB-3DDD-4EE4-B887-0675DB3412BD}">
  <dimension ref="A2:E10"/>
  <sheetViews>
    <sheetView workbookViewId="0">
      <selection activeCell="C8" sqref="C8"/>
    </sheetView>
  </sheetViews>
  <sheetFormatPr defaultRowHeight="13.8" x14ac:dyDescent="0.25"/>
  <sheetData>
    <row r="2" spans="1:5" x14ac:dyDescent="0.25">
      <c r="A2" t="s">
        <v>66</v>
      </c>
      <c r="C2" t="s">
        <v>65</v>
      </c>
    </row>
    <row r="3" spans="1:5" x14ac:dyDescent="0.25">
      <c r="A3" t="s">
        <v>70</v>
      </c>
      <c r="B3" t="str">
        <f>VLOOKUP(A3,'Šifarnik vozila'!A$2:B$37,2,FALSE)</f>
        <v>v4</v>
      </c>
      <c r="C3">
        <v>7884.56</v>
      </c>
      <c r="D3" s="6">
        <f t="shared" ref="D3" si="0">C3/$C$10</f>
        <v>0.14604412278985957</v>
      </c>
      <c r="E3" s="10">
        <f t="shared" ref="E3" si="1">C3/$C$10*100</f>
        <v>14.604412278985956</v>
      </c>
    </row>
    <row r="4" spans="1:5" x14ac:dyDescent="0.25">
      <c r="A4" t="s">
        <v>71</v>
      </c>
      <c r="B4" t="str">
        <f>VLOOKUP(A4,'Šifarnik vozila'!A$2:B$37,2,FALSE)</f>
        <v>v5</v>
      </c>
      <c r="C4">
        <v>9965.11</v>
      </c>
      <c r="D4" s="6">
        <f>C4/$C$10</f>
        <v>0.18458173296347008</v>
      </c>
      <c r="E4" s="10">
        <f>C4/$C$10*100</f>
        <v>18.45817329634701</v>
      </c>
    </row>
    <row r="5" spans="1:5" x14ac:dyDescent="0.25">
      <c r="A5" t="s">
        <v>67</v>
      </c>
      <c r="B5" t="str">
        <f>VLOOKUP(A5,'Šifarnik vozila'!A$2:B$37,2,FALSE)</f>
        <v>v1</v>
      </c>
      <c r="C5">
        <v>10008.790000000001</v>
      </c>
      <c r="D5" s="6">
        <f>C5/$C$10</f>
        <v>0.18539080883878348</v>
      </c>
      <c r="E5" s="10">
        <f>C5/$C$10*100</f>
        <v>18.539080883878349</v>
      </c>
    </row>
    <row r="6" spans="1:5" x14ac:dyDescent="0.25">
      <c r="A6" t="s">
        <v>69</v>
      </c>
      <c r="B6" t="str">
        <f>VLOOKUP(A6,'Šifarnik vozila'!A$2:B$37,2,FALSE)</f>
        <v>v3</v>
      </c>
      <c r="C6">
        <v>9633.26</v>
      </c>
      <c r="D6" s="6">
        <f>C6/$C$10</f>
        <v>0.17843494200141069</v>
      </c>
      <c r="E6" s="10">
        <f>C6/$C$10*100</f>
        <v>17.84349420014107</v>
      </c>
    </row>
    <row r="7" spans="1:5" x14ac:dyDescent="0.25">
      <c r="A7" t="s">
        <v>68</v>
      </c>
      <c r="B7" t="str">
        <f>VLOOKUP(A7,'Šifarnik vozila'!A$2:B$37,2,FALSE)</f>
        <v>v2</v>
      </c>
      <c r="C7">
        <v>8814.58</v>
      </c>
      <c r="D7" s="6">
        <f>C7/$C$10</f>
        <v>0.16327069663507415</v>
      </c>
      <c r="E7" s="10">
        <f>C7/$C$10*100</f>
        <v>16.327069663507416</v>
      </c>
    </row>
    <row r="8" spans="1:5" x14ac:dyDescent="0.25">
      <c r="A8" t="s">
        <v>72</v>
      </c>
      <c r="B8" t="str">
        <f>VLOOKUP(A8,'Šifarnik vozila'!A$2:B$37,2,FALSE)</f>
        <v>v6</v>
      </c>
      <c r="C8">
        <v>7681.22</v>
      </c>
      <c r="D8" s="6">
        <f>C8/$C$10</f>
        <v>0.14227769677140198</v>
      </c>
      <c r="E8" s="10">
        <f>C8/$C$10*100</f>
        <v>14.227769677140198</v>
      </c>
    </row>
    <row r="10" spans="1:5" x14ac:dyDescent="0.25">
      <c r="C10">
        <f>SUM(C3:C8)</f>
        <v>53987.520000000004</v>
      </c>
      <c r="D10" s="8"/>
      <c r="E10" s="10"/>
    </row>
  </sheetData>
  <autoFilter ref="A2:E10" xr:uid="{34E56EEB-3DDD-4EE4-B887-0675DB3412BD}">
    <sortState xmlns:xlrd2="http://schemas.microsoft.com/office/spreadsheetml/2017/richdata2" ref="A3:E10">
      <sortCondition ref="E2:E10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Šifarnik vozila</vt:lpstr>
      <vt:lpstr>Šifarnik vozača</vt:lpstr>
      <vt:lpstr>Agresivna vožnja</vt:lpstr>
      <vt:lpstr>Prekoračenje brzine</vt:lpstr>
      <vt:lpstr>Analiza vozača</vt:lpstr>
      <vt:lpstr>Dnevna Noćna vožnja</vt:lpstr>
      <vt:lpstr>Pređena kilometraža vozača</vt:lpstr>
      <vt:lpstr>Zaustavljanja</vt:lpstr>
      <vt:lpstr>Pređena kilometraža vozila</vt:lpstr>
      <vt:lpstr>Senzor aktivnost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DRAGOSLAV RISTANOVIC</dc:creator>
  <cp:lastModifiedBy>Jelena Ilić</cp:lastModifiedBy>
  <cp:lastPrinted>2024-10-03T12:39:01Z</cp:lastPrinted>
  <dcterms:created xsi:type="dcterms:W3CDTF">2023-01-24T10:32:45Z</dcterms:created>
  <dcterms:modified xsi:type="dcterms:W3CDTF">2024-11-01T13:16:02Z</dcterms:modified>
</cp:coreProperties>
</file>